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823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G56" i="1"/>
  <c r="F56"/>
  <c r="E56"/>
  <c r="D56"/>
  <c r="F54"/>
  <c r="F55" s="1"/>
  <c r="F57" s="1"/>
  <c r="E54"/>
  <c r="E55" s="1"/>
  <c r="E57" s="1"/>
  <c r="D54"/>
  <c r="D55" s="1"/>
  <c r="D57" s="1"/>
  <c r="G51"/>
  <c r="G54" s="1"/>
  <c r="G55" s="1"/>
  <c r="G57" s="1"/>
  <c r="G37"/>
  <c r="G14"/>
  <c r="G23" s="1"/>
  <c r="G39" s="1"/>
  <c r="F40" s="1"/>
  <c r="G40" s="1"/>
  <c r="G47" s="1"/>
  <c r="G48" s="1"/>
  <c r="F59" l="1"/>
  <c r="F60" s="1"/>
  <c r="E59"/>
  <c r="E60" s="1"/>
  <c r="D59"/>
  <c r="D60" s="1"/>
  <c r="G59"/>
  <c r="G60" s="1"/>
</calcChain>
</file>

<file path=xl/comments1.xml><?xml version="1.0" encoding="utf-8"?>
<comments xmlns="http://schemas.openxmlformats.org/spreadsheetml/2006/main">
  <authors>
    <author>Franco71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Altezza rete interrata 30cm;
Altezza rete 2m
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Altezza palo 3m (70cm impiantati sottoterra)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antigrandine nera: maggiore resistenza meccanica, ombreggiamento 15%
antigrandine grigia:
resistenza meccanica media, ombreggiamento 10%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Larghezza 5x100m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Circa 420Kg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Linea madre, Linea secondaria, Raccorderia varia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Startup: Eseguire aratura e pulizia fondo; scavo/trivellazione impianto pali; disinfestazione; concimazione letame/cenere e calce.</t>
        </r>
      </text>
    </comment>
    <comment ref="G36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Consegna chiocciole prodotte + ritiro mangime + ritiro semi tramite noleggio furgone frigo/coibentato: circa €300/2gg (http://www.tecnorent.it/).
Carburante (1500Km): 10Km/lt x 1,5€= €200
Traghetto stretto di Messima: €100
Vitto: €50</t>
        </r>
      </text>
    </comment>
    <comment ref="D51" authorId="0">
      <text>
        <r>
          <rPr>
            <b/>
            <sz val="9"/>
            <color indexed="81"/>
            <rFont val="Tahoma"/>
            <family val="2"/>
          </rPr>
          <t>Franco71:</t>
        </r>
        <r>
          <rPr>
            <sz val="9"/>
            <color indexed="81"/>
            <rFont val="Tahoma"/>
            <family val="2"/>
          </rPr>
          <t xml:space="preserve">
2588Kg/2900mq=0,892Kg/mq
</t>
        </r>
      </text>
    </comment>
  </commentList>
</comments>
</file>

<file path=xl/sharedStrings.xml><?xml version="1.0" encoding="utf-8"?>
<sst xmlns="http://schemas.openxmlformats.org/spreadsheetml/2006/main" count="74" uniqueCount="68">
  <si>
    <t>Quantità</t>
  </si>
  <si>
    <t>Prezzo</t>
  </si>
  <si>
    <t>IVA (%)</t>
  </si>
  <si>
    <t>totale (€)</t>
  </si>
  <si>
    <t>Spese Ammortizzabili in 10anni</t>
  </si>
  <si>
    <t>Scavo x impianto/installazione pali e rete/ asportazione radici vite</t>
  </si>
  <si>
    <t>a corpo</t>
  </si>
  <si>
    <t>Rete Antifuga Recinto Perimetrale</t>
  </si>
  <si>
    <t>1,2 €/m</t>
  </si>
  <si>
    <t>Pali recinto Perimetrale</t>
  </si>
  <si>
    <t>4,0 €/pz</t>
  </si>
  <si>
    <t>Pali interni supporto rete frangisole/anti-uccelli</t>
  </si>
  <si>
    <t xml:space="preserve">Rete antigrandine </t>
  </si>
  <si>
    <t>4500m</t>
  </si>
  <si>
    <t>1,5 €/m</t>
  </si>
  <si>
    <t>Filo di acciaio zincato x rete antigrandine+ accessori</t>
  </si>
  <si>
    <t>Elettrificatore + Nastro antifuga</t>
  </si>
  <si>
    <t>Tavole legno x elettrificatore</t>
  </si>
  <si>
    <t>Rete zincata per recinzione h.200cm</t>
  </si>
  <si>
    <t>340m</t>
  </si>
  <si>
    <t>Irrigatori Vaporizzatori farfalla</t>
  </si>
  <si>
    <t>0,20 €/pz</t>
  </si>
  <si>
    <t>Impianto idrico</t>
  </si>
  <si>
    <t>Chiocciole da riproduzione</t>
  </si>
  <si>
    <t>0,12 €/pz</t>
  </si>
  <si>
    <t>Ricerca chimico fisica e microbiologica del terreno/acqua</t>
  </si>
  <si>
    <t>Decespugliatore</t>
  </si>
  <si>
    <t>Beni Immobili</t>
  </si>
  <si>
    <t>Pozzo artesiano</t>
  </si>
  <si>
    <t>Terreno (4400mq)</t>
  </si>
  <si>
    <t>Spese fisse annue ai fini della produzione (A)</t>
  </si>
  <si>
    <t xml:space="preserve">Mano d’opera </t>
  </si>
  <si>
    <t>50ore</t>
  </si>
  <si>
    <t>10€/h</t>
  </si>
  <si>
    <t>Lavori preparazione terreno (aratura/fresatura, disinfestazione, concimazione, aratura/fresatura, semina)</t>
  </si>
  <si>
    <t>Sementi Trifoglio (Kg)</t>
  </si>
  <si>
    <t>11 €/Kg</t>
  </si>
  <si>
    <t>Sementi Bietola (Kg)</t>
  </si>
  <si>
    <t>10 €/Kg</t>
  </si>
  <si>
    <t>Mangime Speciale lumache</t>
  </si>
  <si>
    <t>0,6 €/Kg</t>
  </si>
  <si>
    <t>Costo energia elettrica</t>
  </si>
  <si>
    <t>Acqua venduta/comprata</t>
  </si>
  <si>
    <t>5000mc</t>
  </si>
  <si>
    <t>0,4 €/mc</t>
  </si>
  <si>
    <t>Concimi, insetticidi, diserbanti, derattizzazione</t>
  </si>
  <si>
    <t>Analisi microbiologici al fine della vendita</t>
  </si>
  <si>
    <t>Trasporto materiali + lumache</t>
  </si>
  <si>
    <t>Totale Spese Primo Anno</t>
  </si>
  <si>
    <t>Ammortamento su Totale Spese 1°Anno (prestito 10anni)</t>
  </si>
  <si>
    <t>Spese Varie (B)</t>
  </si>
  <si>
    <t>Tasse annue + commercialista</t>
  </si>
  <si>
    <t>Spese web, promozione</t>
  </si>
  <si>
    <t>Spese impreviste</t>
  </si>
  <si>
    <t>Quota ammortamento prestito (C)</t>
  </si>
  <si>
    <t>min pareggio bilancio</t>
  </si>
  <si>
    <t>min (1Kg/mq)</t>
  </si>
  <si>
    <t>max (1,5Kg/mq)</t>
  </si>
  <si>
    <t>media</t>
  </si>
  <si>
    <t>Totale produzione lorda (Kg)</t>
  </si>
  <si>
    <t>Vendita riproduttori dopo riproduzione (Kg)</t>
  </si>
  <si>
    <t>Riproduttori da tenere per l'anno successivo (Kg)</t>
  </si>
  <si>
    <t>Totale produzione netta (Kg)</t>
  </si>
  <si>
    <t>Ricavo contratto Madonita</t>
  </si>
  <si>
    <t>Ricavo vendita ristoranti, mercati, sagre, etc</t>
  </si>
  <si>
    <t>Totale Ricavi Lordi (D)</t>
  </si>
  <si>
    <t>Totale annuo fino al 10° anno                  [D-(A+B)]</t>
  </si>
  <si>
    <t>Totale annuo dal 10° anno                    [D-(A+B-C)]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</si>
</sst>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left" vertical="center"/>
    </xf>
    <xf numFmtId="0" fontId="0" fillId="2" borderId="6" xfId="0" applyFill="1" applyBorder="1"/>
    <xf numFmtId="2" fontId="3" fillId="2" borderId="7" xfId="0" applyNumberFormat="1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0" fillId="2" borderId="0" xfId="0" applyFill="1" applyBorder="1"/>
    <xf numFmtId="2" fontId="3" fillId="2" borderId="9" xfId="0" applyNumberFormat="1" applyFont="1" applyFill="1" applyBorder="1" applyAlignment="1">
      <alignment horizontal="left" vertical="center"/>
    </xf>
    <xf numFmtId="0" fontId="0" fillId="0" borderId="8" xfId="0" applyBorder="1"/>
    <xf numFmtId="0" fontId="2" fillId="0" borderId="10" xfId="0" applyFont="1" applyBorder="1"/>
    <xf numFmtId="0" fontId="0" fillId="0" borderId="8" xfId="0" applyBorder="1" applyAlignment="1"/>
    <xf numFmtId="0" fontId="0" fillId="0" borderId="11" xfId="0" applyBorder="1" applyAlignment="1"/>
    <xf numFmtId="0" fontId="0" fillId="0" borderId="11" xfId="0" applyFont="1" applyBorder="1" applyAlignment="1"/>
    <xf numFmtId="2" fontId="0" fillId="0" borderId="9" xfId="0" applyNumberFormat="1" applyFont="1" applyBorder="1" applyAlignment="1"/>
    <xf numFmtId="0" fontId="0" fillId="3" borderId="8" xfId="0" applyFill="1" applyBorder="1"/>
    <xf numFmtId="0" fontId="0" fillId="0" borderId="10" xfId="0" applyBorder="1"/>
    <xf numFmtId="0" fontId="0" fillId="0" borderId="11" xfId="0" applyBorder="1"/>
    <xf numFmtId="2" fontId="0" fillId="0" borderId="9" xfId="1" applyNumberFormat="1" applyFont="1" applyBorder="1"/>
    <xf numFmtId="0" fontId="0" fillId="3" borderId="12" xfId="0" applyFill="1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2" fontId="0" fillId="0" borderId="15" xfId="0" applyNumberFormat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2" fontId="0" fillId="0" borderId="15" xfId="0" applyNumberFormat="1" applyFill="1" applyBorder="1"/>
    <xf numFmtId="0" fontId="0" fillId="3" borderId="16" xfId="0" applyFill="1" applyBorder="1"/>
    <xf numFmtId="0" fontId="0" fillId="0" borderId="17" xfId="0" applyFill="1" applyBorder="1"/>
    <xf numFmtId="2" fontId="0" fillId="0" borderId="16" xfId="0" applyNumberFormat="1" applyFill="1" applyBorder="1"/>
    <xf numFmtId="0" fontId="0" fillId="0" borderId="0" xfId="0" applyFill="1" applyBorder="1"/>
    <xf numFmtId="2" fontId="0" fillId="0" borderId="18" xfId="0" applyNumberFormat="1" applyFill="1" applyBorder="1"/>
    <xf numFmtId="2" fontId="0" fillId="0" borderId="12" xfId="0" applyNumberFormat="1" applyFill="1" applyBorder="1"/>
    <xf numFmtId="0" fontId="0" fillId="0" borderId="1" xfId="0" applyFill="1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2" fontId="0" fillId="0" borderId="4" xfId="0" applyNumberFormat="1" applyBorder="1"/>
    <xf numFmtId="0" fontId="2" fillId="2" borderId="6" xfId="0" applyFont="1" applyFill="1" applyBorder="1"/>
    <xf numFmtId="0" fontId="2" fillId="2" borderId="0" xfId="0" applyFont="1" applyFill="1" applyBorder="1"/>
    <xf numFmtId="0" fontId="0" fillId="0" borderId="0" xfId="0" applyBorder="1"/>
    <xf numFmtId="2" fontId="3" fillId="0" borderId="0" xfId="0" applyNumberFormat="1" applyFont="1" applyBorder="1"/>
    <xf numFmtId="0" fontId="0" fillId="0" borderId="0" xfId="0" applyFill="1"/>
    <xf numFmtId="0" fontId="3" fillId="2" borderId="6" xfId="0" applyFont="1" applyFill="1" applyBorder="1"/>
    <xf numFmtId="2" fontId="3" fillId="2" borderId="7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2" fontId="3" fillId="2" borderId="9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0" fillId="0" borderId="12" xfId="0" applyBorder="1" applyAlignment="1"/>
    <xf numFmtId="0" fontId="0" fillId="0" borderId="14" xfId="0" applyBorder="1" applyAlignment="1"/>
    <xf numFmtId="0" fontId="0" fillId="0" borderId="14" xfId="0" applyFont="1" applyBorder="1" applyAlignment="1"/>
    <xf numFmtId="2" fontId="0" fillId="0" borderId="15" xfId="0" applyNumberFormat="1" applyFont="1" applyBorder="1" applyAlignment="1"/>
    <xf numFmtId="0" fontId="0" fillId="0" borderId="12" xfId="0" applyBorder="1" applyAlignment="1">
      <alignment wrapText="1"/>
    </xf>
    <xf numFmtId="0" fontId="0" fillId="0" borderId="13" xfId="0" applyFont="1" applyBorder="1" applyAlignment="1"/>
    <xf numFmtId="0" fontId="0" fillId="0" borderId="16" xfId="0" applyBorder="1"/>
    <xf numFmtId="0" fontId="0" fillId="0" borderId="17" xfId="0" applyBorder="1"/>
    <xf numFmtId="2" fontId="0" fillId="0" borderId="18" xfId="0" applyNumberFormat="1" applyBorder="1"/>
    <xf numFmtId="0" fontId="3" fillId="4" borderId="0" xfId="0" applyFont="1" applyFill="1" applyBorder="1"/>
    <xf numFmtId="2" fontId="3" fillId="4" borderId="0" xfId="0" applyNumberFormat="1" applyFont="1" applyFill="1" applyBorder="1"/>
    <xf numFmtId="8" fontId="4" fillId="0" borderId="0" xfId="0" applyNumberFormat="1" applyFont="1"/>
    <xf numFmtId="0" fontId="3" fillId="2" borderId="16" xfId="0" applyFont="1" applyFill="1" applyBorder="1" applyAlignment="1">
      <alignment horizontal="left" vertical="center"/>
    </xf>
    <xf numFmtId="2" fontId="3" fillId="2" borderId="18" xfId="0" applyNumberFormat="1" applyFont="1" applyFill="1" applyBorder="1" applyAlignment="1">
      <alignment horizontal="center" vertical="center"/>
    </xf>
    <xf numFmtId="2" fontId="0" fillId="0" borderId="9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2" fontId="0" fillId="0" borderId="22" xfId="0" applyNumberFormat="1" applyBorder="1"/>
    <xf numFmtId="0" fontId="0" fillId="3" borderId="23" xfId="0" applyFill="1" applyBorder="1"/>
    <xf numFmtId="0" fontId="0" fillId="3" borderId="24" xfId="0" applyFill="1" applyBorder="1"/>
    <xf numFmtId="0" fontId="0" fillId="3" borderId="25" xfId="0" applyFill="1" applyBorder="1"/>
    <xf numFmtId="2" fontId="0" fillId="3" borderId="26" xfId="0" applyNumberFormat="1" applyFill="1" applyBorder="1"/>
    <xf numFmtId="0" fontId="3" fillId="5" borderId="0" xfId="0" applyFont="1" applyFill="1" applyBorder="1" applyAlignment="1">
      <alignment horizontal="left" vertical="center"/>
    </xf>
    <xf numFmtId="0" fontId="0" fillId="5" borderId="0" xfId="0" applyFill="1" applyBorder="1"/>
    <xf numFmtId="2" fontId="3" fillId="5" borderId="0" xfId="0" applyNumberFormat="1" applyFont="1" applyFill="1" applyBorder="1" applyAlignment="1">
      <alignment horizontal="left" vertical="center"/>
    </xf>
    <xf numFmtId="0" fontId="0" fillId="5" borderId="0" xfId="0" applyFill="1"/>
    <xf numFmtId="2" fontId="3" fillId="5" borderId="0" xfId="0" applyNumberFormat="1" applyFont="1" applyFill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2" fillId="0" borderId="7" xfId="0" applyFont="1" applyBorder="1"/>
    <xf numFmtId="0" fontId="0" fillId="0" borderId="13" xfId="0" applyFont="1" applyBorder="1"/>
    <xf numFmtId="1" fontId="0" fillId="0" borderId="14" xfId="0" applyNumberFormat="1" applyFont="1" applyBorder="1"/>
    <xf numFmtId="0" fontId="0" fillId="0" borderId="14" xfId="0" applyFont="1" applyBorder="1"/>
    <xf numFmtId="1" fontId="0" fillId="0" borderId="15" xfId="0" applyNumberFormat="1" applyFont="1" applyBorder="1"/>
    <xf numFmtId="1" fontId="0" fillId="0" borderId="14" xfId="0" applyNumberFormat="1" applyBorder="1"/>
    <xf numFmtId="1" fontId="0" fillId="0" borderId="15" xfId="0" applyNumberFormat="1" applyBorder="1"/>
    <xf numFmtId="0" fontId="0" fillId="0" borderId="27" xfId="0" applyBorder="1"/>
    <xf numFmtId="0" fontId="0" fillId="0" borderId="28" xfId="0" applyBorder="1"/>
    <xf numFmtId="1" fontId="0" fillId="0" borderId="29" xfId="0" applyNumberFormat="1" applyBorder="1"/>
    <xf numFmtId="0" fontId="0" fillId="0" borderId="29" xfId="0" applyBorder="1"/>
    <xf numFmtId="1" fontId="0" fillId="0" borderId="30" xfId="0" applyNumberFormat="1" applyBorder="1"/>
    <xf numFmtId="0" fontId="2" fillId="6" borderId="23" xfId="0" applyFont="1" applyFill="1" applyBorder="1"/>
    <xf numFmtId="0" fontId="2" fillId="6" borderId="24" xfId="0" applyFont="1" applyFill="1" applyBorder="1"/>
    <xf numFmtId="1" fontId="2" fillId="6" borderId="25" xfId="0" applyNumberFormat="1" applyFont="1" applyFill="1" applyBorder="1"/>
    <xf numFmtId="0" fontId="2" fillId="6" borderId="25" xfId="0" applyFont="1" applyFill="1" applyBorder="1"/>
    <xf numFmtId="2" fontId="2" fillId="6" borderId="26" xfId="0" applyNumberFormat="1" applyFont="1" applyFill="1" applyBorder="1"/>
    <xf numFmtId="0" fontId="3" fillId="7" borderId="23" xfId="0" applyFont="1" applyFill="1" applyBorder="1"/>
    <xf numFmtId="0" fontId="3" fillId="7" borderId="24" xfId="0" applyFont="1" applyFill="1" applyBorder="1"/>
    <xf numFmtId="2" fontId="3" fillId="7" borderId="25" xfId="0" applyNumberFormat="1" applyFont="1" applyFill="1" applyBorder="1"/>
    <xf numFmtId="2" fontId="3" fillId="7" borderId="26" xfId="0" applyNumberFormat="1" applyFont="1" applyFill="1" applyBorder="1"/>
    <xf numFmtId="0" fontId="2" fillId="0" borderId="16" xfId="0" applyFont="1" applyBorder="1"/>
    <xf numFmtId="0" fontId="2" fillId="0" borderId="17" xfId="0" applyFont="1" applyBorder="1"/>
    <xf numFmtId="0" fontId="2" fillId="0" borderId="0" xfId="0" applyFont="1" applyBorder="1"/>
    <xf numFmtId="2" fontId="2" fillId="0" borderId="18" xfId="0" applyNumberFormat="1" applyFont="1" applyBorder="1"/>
    <xf numFmtId="0" fontId="3" fillId="4" borderId="23" xfId="0" applyFont="1" applyFill="1" applyBorder="1" applyAlignment="1">
      <alignment vertical="center"/>
    </xf>
    <xf numFmtId="0" fontId="3" fillId="4" borderId="24" xfId="0" applyFont="1" applyFill="1" applyBorder="1" applyAlignment="1">
      <alignment vertical="center"/>
    </xf>
    <xf numFmtId="2" fontId="3" fillId="4" borderId="25" xfId="0" applyNumberFormat="1" applyFont="1" applyFill="1" applyBorder="1" applyAlignment="1">
      <alignment vertical="center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60"/>
  <sheetViews>
    <sheetView tabSelected="1" workbookViewId="0">
      <selection activeCell="I55" sqref="I55"/>
    </sheetView>
  </sheetViews>
  <sheetFormatPr defaultRowHeight="15"/>
  <cols>
    <col min="2" max="2" width="68.28515625" bestFit="1" customWidth="1"/>
    <col min="4" max="4" width="20.28515625" bestFit="1" customWidth="1"/>
    <col min="5" max="5" width="13.28515625" bestFit="1" customWidth="1"/>
    <col min="6" max="6" width="15.140625" bestFit="1" customWidth="1"/>
    <col min="7" max="7" width="14.28515625" bestFit="1" customWidth="1"/>
  </cols>
  <sheetData>
    <row r="2" spans="2:7" ht="15.75" thickBot="1">
      <c r="B2" s="1"/>
      <c r="C2" s="2"/>
      <c r="D2" s="1" t="s">
        <v>0</v>
      </c>
      <c r="E2" s="3" t="s">
        <v>1</v>
      </c>
      <c r="F2" s="3" t="s">
        <v>2</v>
      </c>
      <c r="G2" s="4" t="s">
        <v>3</v>
      </c>
    </row>
    <row r="3" spans="2:7">
      <c r="B3" s="5" t="s">
        <v>4</v>
      </c>
      <c r="C3" s="6"/>
      <c r="D3" s="6"/>
      <c r="E3" s="6"/>
      <c r="F3" s="6"/>
      <c r="G3" s="7"/>
    </row>
    <row r="4" spans="2:7">
      <c r="B4" s="8"/>
      <c r="C4" s="9"/>
      <c r="D4" s="9"/>
      <c r="E4" s="9"/>
      <c r="F4" s="9"/>
      <c r="G4" s="10"/>
    </row>
    <row r="5" spans="2:7">
      <c r="B5" s="11" t="s">
        <v>5</v>
      </c>
      <c r="C5" s="12"/>
      <c r="D5" s="13" t="s">
        <v>6</v>
      </c>
      <c r="E5" s="14"/>
      <c r="F5" s="15"/>
      <c r="G5" s="16">
        <v>500</v>
      </c>
    </row>
    <row r="6" spans="2:7">
      <c r="B6" s="17" t="s">
        <v>7</v>
      </c>
      <c r="C6" s="18"/>
      <c r="D6" s="11">
        <v>340</v>
      </c>
      <c r="E6" s="19" t="s">
        <v>8</v>
      </c>
      <c r="F6" s="19">
        <v>22</v>
      </c>
      <c r="G6" s="20">
        <v>497.76</v>
      </c>
    </row>
    <row r="7" spans="2:7">
      <c r="B7" s="21" t="s">
        <v>9</v>
      </c>
      <c r="C7" s="22"/>
      <c r="D7" s="23">
        <v>150</v>
      </c>
      <c r="E7" s="24" t="s">
        <v>10</v>
      </c>
      <c r="F7" s="24">
        <v>22</v>
      </c>
      <c r="G7" s="25">
        <v>732</v>
      </c>
    </row>
    <row r="8" spans="2:7">
      <c r="B8" s="21" t="s">
        <v>11</v>
      </c>
      <c r="C8" s="22"/>
      <c r="D8" s="23">
        <v>176</v>
      </c>
      <c r="E8" s="24" t="s">
        <v>10</v>
      </c>
      <c r="F8" s="24">
        <v>22</v>
      </c>
      <c r="G8" s="25">
        <v>858.88</v>
      </c>
    </row>
    <row r="9" spans="2:7">
      <c r="B9" s="21" t="s">
        <v>12</v>
      </c>
      <c r="C9" s="22"/>
      <c r="D9" s="23" t="s">
        <v>13</v>
      </c>
      <c r="E9" s="24" t="s">
        <v>14</v>
      </c>
      <c r="F9" s="24">
        <v>22</v>
      </c>
      <c r="G9" s="25">
        <v>8235</v>
      </c>
    </row>
    <row r="10" spans="2:7">
      <c r="B10" s="21" t="s">
        <v>15</v>
      </c>
      <c r="C10" s="22"/>
      <c r="D10" s="23">
        <v>0</v>
      </c>
      <c r="E10" s="24"/>
      <c r="F10" s="24"/>
      <c r="G10" s="25">
        <v>200</v>
      </c>
    </row>
    <row r="11" spans="2:7">
      <c r="B11" s="23" t="s">
        <v>16</v>
      </c>
      <c r="C11" s="22"/>
      <c r="D11" s="23"/>
      <c r="E11" s="24"/>
      <c r="F11" s="24"/>
      <c r="G11" s="25">
        <v>700</v>
      </c>
    </row>
    <row r="12" spans="2:7">
      <c r="B12" s="26" t="s">
        <v>17</v>
      </c>
      <c r="C12" s="27"/>
      <c r="D12" s="26"/>
      <c r="E12" s="28"/>
      <c r="F12" s="28"/>
      <c r="G12" s="29">
        <v>1000</v>
      </c>
    </row>
    <row r="13" spans="2:7">
      <c r="B13" s="26" t="s">
        <v>18</v>
      </c>
      <c r="C13" s="27"/>
      <c r="D13" s="26" t="s">
        <v>19</v>
      </c>
      <c r="E13" s="28"/>
      <c r="F13" s="28"/>
      <c r="G13" s="29">
        <v>1020</v>
      </c>
    </row>
    <row r="14" spans="2:7">
      <c r="B14" s="30" t="s">
        <v>20</v>
      </c>
      <c r="C14" s="31"/>
      <c r="D14" s="32">
        <v>331.32678132678132</v>
      </c>
      <c r="E14" s="33" t="s">
        <v>21</v>
      </c>
      <c r="F14" s="33">
        <v>22</v>
      </c>
      <c r="G14" s="34">
        <f>D14*(0.2+0.2*22%)</f>
        <v>80.843734643734649</v>
      </c>
    </row>
    <row r="15" spans="2:7">
      <c r="B15" s="21" t="s">
        <v>22</v>
      </c>
      <c r="C15" s="22"/>
      <c r="D15" s="23" t="s">
        <v>6</v>
      </c>
      <c r="E15" s="24"/>
      <c r="F15" s="24"/>
      <c r="G15" s="25">
        <v>1000</v>
      </c>
    </row>
    <row r="16" spans="2:7">
      <c r="B16" s="26" t="s">
        <v>23</v>
      </c>
      <c r="C16" s="27"/>
      <c r="D16" s="35">
        <v>34800</v>
      </c>
      <c r="E16" s="28" t="s">
        <v>24</v>
      </c>
      <c r="F16" s="28">
        <v>10</v>
      </c>
      <c r="G16" s="29">
        <v>4593.6000000000004</v>
      </c>
    </row>
    <row r="17" spans="2:7">
      <c r="B17" s="26" t="s">
        <v>25</v>
      </c>
      <c r="C17" s="22"/>
      <c r="D17" s="23"/>
      <c r="E17" s="24"/>
      <c r="F17" s="24"/>
      <c r="G17" s="25">
        <v>366</v>
      </c>
    </row>
    <row r="18" spans="2:7" ht="15.75" thickBot="1">
      <c r="B18" s="36" t="s">
        <v>26</v>
      </c>
      <c r="C18" s="37"/>
      <c r="D18" s="38"/>
      <c r="E18" s="39"/>
      <c r="F18" s="39"/>
      <c r="G18" s="40">
        <v>300</v>
      </c>
    </row>
    <row r="19" spans="2:7">
      <c r="B19" s="5" t="s">
        <v>27</v>
      </c>
      <c r="C19" s="41"/>
      <c r="D19" s="41"/>
      <c r="E19" s="41"/>
      <c r="F19" s="41"/>
      <c r="G19" s="7"/>
    </row>
    <row r="20" spans="2:7">
      <c r="B20" s="8"/>
      <c r="C20" s="42"/>
      <c r="D20" s="42"/>
      <c r="E20" s="42"/>
      <c r="F20" s="42"/>
      <c r="G20" s="10"/>
    </row>
    <row r="21" spans="2:7">
      <c r="B21" s="23" t="s">
        <v>28</v>
      </c>
      <c r="C21" s="22"/>
      <c r="D21" s="23" t="s">
        <v>6</v>
      </c>
      <c r="E21" s="24"/>
      <c r="F21" s="24"/>
      <c r="G21" s="25">
        <v>10000</v>
      </c>
    </row>
    <row r="22" spans="2:7">
      <c r="B22" s="23" t="s">
        <v>29</v>
      </c>
      <c r="C22" s="22"/>
      <c r="D22" s="23" t="s">
        <v>6</v>
      </c>
      <c r="E22" s="24"/>
      <c r="F22" s="24"/>
      <c r="G22" s="25">
        <v>5000</v>
      </c>
    </row>
    <row r="23" spans="2:7" ht="18.75">
      <c r="B23" s="33"/>
      <c r="C23" s="43"/>
      <c r="D23" s="43"/>
      <c r="E23" s="43"/>
      <c r="F23" s="43"/>
      <c r="G23" s="44">
        <f>SUM(G5:G22)</f>
        <v>35084.083734643733</v>
      </c>
    </row>
    <row r="24" spans="2:7" ht="15.75" thickBot="1">
      <c r="B24" s="33"/>
      <c r="C24" s="43"/>
      <c r="D24" s="43"/>
      <c r="E24" s="43"/>
      <c r="F24" s="43"/>
      <c r="G24" s="45"/>
    </row>
    <row r="25" spans="2:7" ht="18.75">
      <c r="B25" s="5" t="s">
        <v>30</v>
      </c>
      <c r="C25" s="46"/>
      <c r="D25" s="46"/>
      <c r="E25" s="46"/>
      <c r="F25" s="46"/>
      <c r="G25" s="47"/>
    </row>
    <row r="26" spans="2:7" ht="18.75">
      <c r="B26" s="8"/>
      <c r="C26" s="48"/>
      <c r="D26" s="48"/>
      <c r="E26" s="48"/>
      <c r="F26" s="48"/>
      <c r="G26" s="49"/>
    </row>
    <row r="27" spans="2:7">
      <c r="B27" s="23" t="s">
        <v>31</v>
      </c>
      <c r="C27" s="50"/>
      <c r="D27" s="51" t="s">
        <v>32</v>
      </c>
      <c r="E27" s="52" t="s">
        <v>33</v>
      </c>
      <c r="F27" s="53"/>
      <c r="G27" s="54">
        <v>500</v>
      </c>
    </row>
    <row r="28" spans="2:7" ht="30">
      <c r="B28" s="55" t="s">
        <v>34</v>
      </c>
      <c r="C28" s="56"/>
      <c r="D28" s="51" t="s">
        <v>6</v>
      </c>
      <c r="E28" s="53"/>
      <c r="F28" s="53"/>
      <c r="G28" s="54">
        <v>300</v>
      </c>
    </row>
    <row r="29" spans="2:7">
      <c r="B29" s="26" t="s">
        <v>35</v>
      </c>
      <c r="C29" s="27"/>
      <c r="D29" s="35">
        <v>35.626535626535627</v>
      </c>
      <c r="E29" s="28" t="s">
        <v>36</v>
      </c>
      <c r="F29" s="28">
        <v>10</v>
      </c>
      <c r="G29" s="29">
        <v>431.08108108108109</v>
      </c>
    </row>
    <row r="30" spans="2:7">
      <c r="B30" s="26" t="s">
        <v>37</v>
      </c>
      <c r="C30" s="27"/>
      <c r="D30" s="35">
        <v>14.25061425061425</v>
      </c>
      <c r="E30" s="28" t="s">
        <v>38</v>
      </c>
      <c r="F30" s="28">
        <v>10</v>
      </c>
      <c r="G30" s="29">
        <v>156.75675675675674</v>
      </c>
    </row>
    <row r="31" spans="2:7">
      <c r="B31" s="26" t="s">
        <v>39</v>
      </c>
      <c r="C31" s="27"/>
      <c r="D31" s="35">
        <v>3028.2555282555281</v>
      </c>
      <c r="E31" s="28" t="s">
        <v>40</v>
      </c>
      <c r="F31" s="28">
        <v>4</v>
      </c>
      <c r="G31" s="29">
        <v>1889.6314496314496</v>
      </c>
    </row>
    <row r="32" spans="2:7">
      <c r="B32" s="23" t="s">
        <v>41</v>
      </c>
      <c r="C32" s="22"/>
      <c r="D32" s="23"/>
      <c r="E32" s="24"/>
      <c r="F32" s="24"/>
      <c r="G32" s="25">
        <v>800</v>
      </c>
    </row>
    <row r="33" spans="2:7">
      <c r="B33" s="57" t="s">
        <v>42</v>
      </c>
      <c r="C33" s="58"/>
      <c r="D33" s="57" t="s">
        <v>43</v>
      </c>
      <c r="E33" s="33" t="s">
        <v>44</v>
      </c>
      <c r="F33" s="43"/>
      <c r="G33" s="59">
        <v>-200</v>
      </c>
    </row>
    <row r="34" spans="2:7">
      <c r="B34" s="23" t="s">
        <v>45</v>
      </c>
      <c r="C34" s="22"/>
      <c r="D34" s="23" t="s">
        <v>6</v>
      </c>
      <c r="E34" s="24"/>
      <c r="F34" s="24"/>
      <c r="G34" s="25">
        <v>300</v>
      </c>
    </row>
    <row r="35" spans="2:7">
      <c r="B35" s="26" t="s">
        <v>46</v>
      </c>
      <c r="C35" s="22"/>
      <c r="D35" s="23"/>
      <c r="E35" s="24"/>
      <c r="F35" s="24"/>
      <c r="G35" s="25">
        <v>100</v>
      </c>
    </row>
    <row r="36" spans="2:7" ht="15.75" thickBot="1">
      <c r="B36" s="38" t="s">
        <v>47</v>
      </c>
      <c r="C36" s="37"/>
      <c r="D36" s="38"/>
      <c r="E36" s="39"/>
      <c r="F36" s="39"/>
      <c r="G36" s="40">
        <v>650</v>
      </c>
    </row>
    <row r="37" spans="2:7" ht="18.75">
      <c r="B37" s="43"/>
      <c r="C37" s="43"/>
      <c r="D37" s="43"/>
      <c r="E37" s="43"/>
      <c r="F37" s="43"/>
      <c r="G37" s="44">
        <f>SUM(G27:G36)</f>
        <v>4927.4692874692873</v>
      </c>
    </row>
    <row r="38" spans="2:7" ht="18.75">
      <c r="B38" s="43"/>
      <c r="C38" s="43"/>
      <c r="D38" s="43"/>
      <c r="E38" s="43"/>
      <c r="F38" s="43"/>
      <c r="G38" s="44"/>
    </row>
    <row r="39" spans="2:7" ht="18.75">
      <c r="B39" s="60" t="s">
        <v>48</v>
      </c>
      <c r="C39" s="60"/>
      <c r="D39" s="60"/>
      <c r="E39" s="60"/>
      <c r="F39" s="60"/>
      <c r="G39" s="61">
        <f>+G23+G37</f>
        <v>40011.553022113018</v>
      </c>
    </row>
    <row r="40" spans="2:7" ht="18.75">
      <c r="B40" s="60" t="s">
        <v>49</v>
      </c>
      <c r="C40" s="60"/>
      <c r="D40" s="60"/>
      <c r="E40" s="60"/>
      <c r="F40" s="62">
        <f>PMT(4.7%/12,120,G39)</f>
        <v>-418.54165364472647</v>
      </c>
      <c r="G40" s="62">
        <f>+F40*12</f>
        <v>-5022.4998437367176</v>
      </c>
    </row>
    <row r="41" spans="2:7" ht="19.5" thickBot="1">
      <c r="B41" s="43"/>
      <c r="C41" s="43"/>
      <c r="D41" s="43"/>
      <c r="E41" s="43"/>
      <c r="F41" s="43"/>
      <c r="G41" s="44"/>
    </row>
    <row r="42" spans="2:7" ht="18.75">
      <c r="B42" s="5" t="s">
        <v>50</v>
      </c>
      <c r="C42" s="46"/>
      <c r="D42" s="46"/>
      <c r="E42" s="46"/>
      <c r="F42" s="46"/>
      <c r="G42" s="47"/>
    </row>
    <row r="43" spans="2:7" ht="18.75">
      <c r="B43" s="63"/>
      <c r="C43" s="48"/>
      <c r="D43" s="48"/>
      <c r="E43" s="48"/>
      <c r="F43" s="48"/>
      <c r="G43" s="64"/>
    </row>
    <row r="44" spans="2:7">
      <c r="B44" s="11" t="s">
        <v>51</v>
      </c>
      <c r="C44" s="18"/>
      <c r="D44" s="11"/>
      <c r="E44" s="19"/>
      <c r="F44" s="19"/>
      <c r="G44" s="65">
        <v>2500</v>
      </c>
    </row>
    <row r="45" spans="2:7">
      <c r="B45" s="26" t="s">
        <v>52</v>
      </c>
      <c r="C45" s="22"/>
      <c r="D45" s="23"/>
      <c r="E45" s="24"/>
      <c r="F45" s="24"/>
      <c r="G45" s="25">
        <v>200</v>
      </c>
    </row>
    <row r="46" spans="2:7" ht="15.75" thickBot="1">
      <c r="B46" s="66" t="s">
        <v>53</v>
      </c>
      <c r="C46" s="67"/>
      <c r="D46" s="66"/>
      <c r="E46" s="68"/>
      <c r="F46" s="68"/>
      <c r="G46" s="69">
        <v>1000</v>
      </c>
    </row>
    <row r="47" spans="2:7" ht="15.75" thickBot="1">
      <c r="B47" s="70" t="s">
        <v>54</v>
      </c>
      <c r="C47" s="71"/>
      <c r="D47" s="70"/>
      <c r="E47" s="72"/>
      <c r="F47" s="72"/>
      <c r="G47" s="73">
        <f>-G40</f>
        <v>5022.4998437367176</v>
      </c>
    </row>
    <row r="48" spans="2:7" ht="18.75">
      <c r="B48" s="74"/>
      <c r="C48" s="75"/>
      <c r="D48" s="75"/>
      <c r="E48" s="75"/>
      <c r="F48" s="75"/>
      <c r="G48" s="76">
        <f t="shared" ref="G48" si="0">SUM(G44:G47)</f>
        <v>8722.4998437367176</v>
      </c>
    </row>
    <row r="49" spans="2:7" ht="19.5" thickBot="1">
      <c r="B49" s="74"/>
      <c r="C49" s="77"/>
      <c r="D49" s="77"/>
      <c r="E49" s="77"/>
      <c r="F49" s="77"/>
      <c r="G49" s="78"/>
    </row>
    <row r="50" spans="2:7">
      <c r="B50" s="79"/>
      <c r="C50" s="80"/>
      <c r="D50" s="81" t="s">
        <v>55</v>
      </c>
      <c r="E50" s="81" t="s">
        <v>56</v>
      </c>
      <c r="F50" s="81" t="s">
        <v>57</v>
      </c>
      <c r="G50" s="82" t="s">
        <v>58</v>
      </c>
    </row>
    <row r="51" spans="2:7">
      <c r="B51" s="23" t="s">
        <v>59</v>
      </c>
      <c r="C51" s="83"/>
      <c r="D51" s="84">
        <v>2587.9938262412011</v>
      </c>
      <c r="E51" s="85">
        <v>2900</v>
      </c>
      <c r="F51" s="85">
        <v>4350</v>
      </c>
      <c r="G51" s="86">
        <f>+(F51+E51)/2</f>
        <v>3625</v>
      </c>
    </row>
    <row r="52" spans="2:7">
      <c r="B52" s="23" t="s">
        <v>60</v>
      </c>
      <c r="C52" s="83"/>
      <c r="D52" s="84">
        <v>350</v>
      </c>
      <c r="E52" s="85">
        <v>350</v>
      </c>
      <c r="F52" s="85">
        <v>350</v>
      </c>
      <c r="G52" s="86">
        <v>350</v>
      </c>
    </row>
    <row r="53" spans="2:7">
      <c r="B53" s="23" t="s">
        <v>61</v>
      </c>
      <c r="C53" s="22"/>
      <c r="D53" s="87">
        <v>-418</v>
      </c>
      <c r="E53" s="24">
        <v>-418</v>
      </c>
      <c r="F53" s="24">
        <v>-418</v>
      </c>
      <c r="G53" s="88">
        <v>-418</v>
      </c>
    </row>
    <row r="54" spans="2:7" ht="15.75" thickBot="1">
      <c r="B54" s="89" t="s">
        <v>62</v>
      </c>
      <c r="C54" s="90"/>
      <c r="D54" s="91">
        <f>+D51+D53</f>
        <v>2169.9938262412011</v>
      </c>
      <c r="E54" s="92">
        <f>+E51+E53</f>
        <v>2482</v>
      </c>
      <c r="F54" s="92">
        <f>SUM(F51:F53)</f>
        <v>4282</v>
      </c>
      <c r="G54" s="93">
        <f>SUM(G51:G53)</f>
        <v>3557</v>
      </c>
    </row>
    <row r="55" spans="2:7" ht="15.75" thickBot="1">
      <c r="B55" s="94" t="s">
        <v>63</v>
      </c>
      <c r="C55" s="95"/>
      <c r="D55" s="96">
        <f>+D54*5</f>
        <v>10849.969131206006</v>
      </c>
      <c r="E55" s="97">
        <f>+E54*5</f>
        <v>12410</v>
      </c>
      <c r="F55" s="97">
        <f>+F54*5</f>
        <v>21410</v>
      </c>
      <c r="G55" s="98">
        <f>+G54*5</f>
        <v>17785</v>
      </c>
    </row>
    <row r="56" spans="2:7" ht="15.75" thickBot="1">
      <c r="B56" s="94" t="s">
        <v>64</v>
      </c>
      <c r="C56" s="95"/>
      <c r="D56" s="96">
        <f>+D52*8</f>
        <v>2800</v>
      </c>
      <c r="E56" s="97">
        <f>+E52*8</f>
        <v>2800</v>
      </c>
      <c r="F56" s="97">
        <f t="shared" ref="F56:G56" si="1">+F52*8</f>
        <v>2800</v>
      </c>
      <c r="G56" s="97">
        <f t="shared" si="1"/>
        <v>2800</v>
      </c>
    </row>
    <row r="57" spans="2:7" ht="19.5" thickBot="1">
      <c r="B57" s="99" t="s">
        <v>65</v>
      </c>
      <c r="C57" s="100"/>
      <c r="D57" s="101">
        <f>SUM(D55:D56)</f>
        <v>13649.969131206006</v>
      </c>
      <c r="E57" s="101">
        <f>SUM(E55:E56)</f>
        <v>15210</v>
      </c>
      <c r="F57" s="101">
        <f>SUM(F55:F56)</f>
        <v>24210</v>
      </c>
      <c r="G57" s="102">
        <f>SUM(G55:G56)</f>
        <v>20585</v>
      </c>
    </row>
    <row r="58" spans="2:7" ht="15.75" thickBot="1">
      <c r="B58" s="103"/>
      <c r="C58" s="104"/>
      <c r="D58" s="105"/>
      <c r="E58" s="105"/>
      <c r="F58" s="105"/>
      <c r="G58" s="106"/>
    </row>
    <row r="59" spans="2:7" ht="19.5" thickBot="1">
      <c r="B59" s="107" t="s">
        <v>66</v>
      </c>
      <c r="C59" s="108"/>
      <c r="D59" s="109">
        <f>D57-(G48+G37)</f>
        <v>0</v>
      </c>
      <c r="E59" s="109">
        <f>+E57-(G48+G37)</f>
        <v>1560.0308687939942</v>
      </c>
      <c r="F59" s="109">
        <f>+F57-(G48+G37)</f>
        <v>10560.030868793994</v>
      </c>
      <c r="G59" s="109">
        <f>+G57-(G48+G37)</f>
        <v>6935.0308687939942</v>
      </c>
    </row>
    <row r="60" spans="2:7" ht="19.5" thickBot="1">
      <c r="B60" s="107" t="s">
        <v>67</v>
      </c>
      <c r="C60" s="108"/>
      <c r="D60" s="109">
        <f>+D59+G47</f>
        <v>5022.4998437367176</v>
      </c>
      <c r="E60" s="109">
        <f>+E59+G47</f>
        <v>6582.5307125307118</v>
      </c>
      <c r="F60" s="109">
        <f>+F59+G47</f>
        <v>15582.530712530712</v>
      </c>
      <c r="G60" s="109">
        <f>+G59+G47</f>
        <v>11957.530712530712</v>
      </c>
    </row>
  </sheetData>
  <sheetProtection password="FC48" sheet="1" objects="1" scenarios="1" selectLockedCells="1" selectUnlockedCells="1"/>
  <mergeCells count="8">
    <mergeCell ref="B42:B43"/>
    <mergeCell ref="G42:G43"/>
    <mergeCell ref="B3:B4"/>
    <mergeCell ref="G3:G4"/>
    <mergeCell ref="B19:B20"/>
    <mergeCell ref="G19:G20"/>
    <mergeCell ref="B25:B26"/>
    <mergeCell ref="G25:G26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Franco71</dc:creator>
  <cp:lastModifiedBy>Franco71</cp:lastModifiedBy>
  <dcterms:created xsi:type="dcterms:W3CDTF">2018-03-05T14:00:50Z</dcterms:created>
  <dcterms:modified xsi:type="dcterms:W3CDTF">2018-03-05T14:04:41Z</dcterms:modified>
</cp:coreProperties>
</file>